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8_{3AB15D86-ADBE-48F9-B0CB-894B25616324}" xr6:coauthVersionLast="47" xr6:coauthVersionMax="47" xr10:uidLastSave="{00000000-0000-0000-0000-000000000000}"/>
  <bookViews>
    <workbookView xWindow="-110" yWindow="-110" windowWidth="19420" windowHeight="12300" tabRatio="679" xr2:uid="{B0190712-32D1-47CA-85B4-97041043EA98}"/>
  </bookViews>
  <sheets>
    <sheet name="2024" sheetId="8" r:id="rId1"/>
  </sheets>
  <definedNames>
    <definedName name="_xlnm.Print_Area" localSheetId="0">'2024'!$B$1:$M$22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8" l="1"/>
  <c r="D20" i="8"/>
  <c r="F20" i="8"/>
  <c r="G20" i="8"/>
  <c r="H20" i="8"/>
  <c r="C20" i="8"/>
  <c r="E19" i="8"/>
  <c r="E20" i="8" s="1"/>
  <c r="I19" i="8"/>
  <c r="I17" i="8"/>
  <c r="J17" i="8" s="1"/>
  <c r="L17" i="8"/>
  <c r="I18" i="8"/>
  <c r="M18" i="8" s="1"/>
  <c r="L18" i="8"/>
  <c r="J19" i="8" l="1"/>
  <c r="M19" i="8"/>
  <c r="L19" i="8"/>
  <c r="M17" i="8"/>
  <c r="J18" i="8"/>
  <c r="I16" i="8" l="1"/>
  <c r="M16" i="8" s="1"/>
  <c r="I15" i="8"/>
  <c r="I14" i="8"/>
  <c r="I13" i="8" l="1"/>
  <c r="I9" i="8" l="1"/>
  <c r="J9" i="8" s="1"/>
  <c r="I10" i="8"/>
  <c r="J10" i="8" s="1"/>
  <c r="I11" i="8"/>
  <c r="M11" i="8" s="1"/>
  <c r="I12" i="8"/>
  <c r="J12" i="8" s="1"/>
  <c r="M13" i="8"/>
  <c r="M14" i="8"/>
  <c r="J15" i="8"/>
  <c r="J16" i="8"/>
  <c r="I8" i="8"/>
  <c r="L8" i="8"/>
  <c r="L9" i="8"/>
  <c r="L10" i="8"/>
  <c r="L11" i="8"/>
  <c r="L12" i="8"/>
  <c r="L13" i="8"/>
  <c r="L14" i="8"/>
  <c r="L15" i="8"/>
  <c r="L16" i="8"/>
  <c r="J8" i="8" l="1"/>
  <c r="I20" i="8"/>
  <c r="M20" i="8" s="1"/>
  <c r="L20" i="8"/>
  <c r="M10" i="8"/>
  <c r="M8" i="8"/>
  <c r="J13" i="8"/>
  <c r="J14" i="8"/>
  <c r="M15" i="8"/>
  <c r="M12" i="8"/>
  <c r="J11" i="8"/>
  <c r="M9" i="8"/>
  <c r="J20" i="8" l="1"/>
</calcChain>
</file>

<file path=xl/sharedStrings.xml><?xml version="1.0" encoding="utf-8"?>
<sst xmlns="http://schemas.openxmlformats.org/spreadsheetml/2006/main" count="27" uniqueCount="27">
  <si>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</si>
  <si>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</si>
  <si>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</si>
  <si>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</si>
  <si>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</si>
  <si>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</si>
  <si>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</si>
  <si>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</si>
  <si>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</si>
  <si>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</si>
  <si>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</si>
  <si>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</si>
  <si>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</si>
  <si>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</si>
  <si>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</si>
  <si>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</si>
  <si>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</si>
  <si>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</si>
  <si>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</si>
  <si>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</si>
  <si>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</si>
  <si>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</si>
  <si>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</si>
  <si>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</si>
  <si>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</si>
  <si>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October, November &amp; December data are "Provisional" and may change slightly after Q4 gas data reconciliation exercise</t>
  </si>
  <si>
    <t>GAS PRODUCTION STATUS REPORT: JANUARY TO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</si>
</sst>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name val="Century Gothic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3" xfId="0" applyFont="1" applyBorder="1"/>
    <xf numFmtId="164" fontId="4" fillId="0" borderId="1" xfId="1" applyFont="1" applyBorder="1"/>
    <xf numFmtId="166" fontId="4" fillId="0" borderId="1" xfId="2" applyNumberFormat="1" applyFont="1" applyBorder="1"/>
    <xf numFmtId="10" fontId="4" fillId="0" borderId="1" xfId="2" applyNumberFormat="1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0" fontId="5" fillId="0" borderId="7" xfId="0" applyFont="1" applyBorder="1"/>
    <xf numFmtId="166" fontId="5" fillId="0" borderId="8" xfId="2" applyNumberFormat="1" applyFont="1" applyBorder="1"/>
    <xf numFmtId="10" fontId="5" fillId="0" borderId="8" xfId="2" applyNumberFormat="1" applyFont="1" applyBorder="1"/>
    <xf numFmtId="0" fontId="4" fillId="0" borderId="0" xfId="0" applyFont="1"/>
    <xf numFmtId="0" fontId="6" fillId="2" borderId="5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164" fontId="5" fillId="0" borderId="8" xfId="1" applyNumberFormat="1" applyFont="1" applyBorder="1"/>
    <xf numFmtId="164" fontId="5" fillId="0" borderId="9" xfId="0" applyNumberFormat="1" applyFont="1" applyBorder="1"/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/>
    </xf>
  </cellXfs>
  <cellStyles count="4">
    <cellStyle name="Comma" xfId="1" builtinId="3"/>
    <cellStyle name="Comma 10" xfId="3" xr:uid="{4D14D569-5548-4647-B4A3-0F8E781D24B5}"/>
    <cellStyle name="Normal" xfId="0" builtinId="0"/>
    <cellStyle name="Percent" xfId="2" builtinId="5"/>
  </cellStyles>
  <dxfs count="17"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37671</xdr:colOff>
      <xdr:row>0</xdr:row>
      <xdr:rowOff>0</xdr:rowOff>
    </xdr:from>
    <xdr:to>
      <xdr:col>2</xdr:col>
      <xdr:colOff>305680</xdr:colOff>
      <xdr:row>5</xdr:row>
      <xdr:rowOff>79161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55895945-BFD3-45B3-935C-2BCDFB1C5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645764" y="0"/>
          <a:ext cx="1048306" cy="10478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7:M20" totalsRowShown="0" headerRowDxfId="0" dataDxfId="16" headerRowBorderDxfId="14" tableBorderDxfId="15" totalsRowBorderDxfId="13">
  <autoFilter ref="B7:M20" xr:uid="{9D1FA2E5-7DDA-4DAA-88B8-21AB235DA207}"/>
  <tableColumns count="12">
    <tableColumn id="1" xr3:uid="{0F787D32-3B12-4E2A-80E1-876862108E79}" name="MONTHS" dataDxfId="12"/>
    <tableColumn id="2" xr3:uid="{90FF5AFD-8FD0-46A0-BD7B-EC2EDE06E0F1}" name="AG PRODUCTION (MMSCF)" dataDxfId="11" dataCellStyle="Comma"/>
    <tableColumn id="3" xr3:uid="{AE5355C5-CE48-401B-84A1-1F52AFF1E13C}" name="NAG PRODUCTION (MMSCF)" dataDxfId="10" dataCellStyle="Comma"/>
    <tableColumn id="4" xr3:uid="{4BA5C305-7C83-406B-813E-296D373E9B59}" name="TOTAL GAS PRODUCTION (MMSCF)" dataDxfId="9" dataCellStyle="Comma"/>
    <tableColumn id="5" xr3:uid="{016BC096-1E1B-4D45-A934-9106A963CDC0}" name="FIELD USE (MMSCF)" dataDxfId="8" dataCellStyle="Comma"/>
    <tableColumn id="6" xr3:uid="{D8389D6F-0A75-477E-BE76-EE75D3BA1AF6}" name="DOMESTIC SALES (MMSCF)" dataDxfId="7" dataCellStyle="Comma"/>
    <tableColumn id="7" xr3:uid="{70522220-3DE0-4E4C-8088-B704D046FE1B}" name="EXPORT SALES (MMSCF)" dataDxfId="6" dataCellStyle="Comma"/>
    <tableColumn id="8" xr3:uid="{9B0EEF3A-1DFB-457A-8CFF-0C0F328BF2C4}" name="TOTAL GAS UTILISED (MMSCF)" dataDxfId="5" dataCellStyle="Comma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4" dataCellStyle="Percen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3" dataCellStyle="Comma"/>
    <tableColumn id="11" xr3:uid="{97FA4BB0-F0C6-4AAB-922D-EE5B8FBEF6EF}" name="% FLARED" dataDxfId="2" dataCellStyle="Percen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1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5:M39"/>
  <sheetViews>
    <sheetView tabSelected="1" zoomScale="118" zoomScaleNormal="220" workbookViewId="0">
      <selection activeCell="B22" sqref="B22:M22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3.26953125" customWidth="1"/>
    <col min="5" max="5" width="13.81640625" customWidth="1"/>
    <col min="6" max="6" width="12" customWidth="1"/>
    <col min="7" max="7" width="12.1796875" customWidth="1"/>
    <col min="8" max="8" width="12" customWidth="1"/>
    <col min="9" max="9" width="14.453125" customWidth="1"/>
    <col min="10" max="10" width="7" customWidth="1"/>
    <col min="11" max="11" width="12.36328125" customWidth="1"/>
    <col min="12" max="12" width="8.54296875" customWidth="1"/>
    <col min="13" max="13" width="10.453125" customWidth="1"/>
  </cols>
  <sheetData>
    <row r="5" spans="2:13" ht="18.5" x14ac:dyDescent="0.35">
      <c r="D5" s="22" t="s">
        <v>26</v>
      </c>
    </row>
    <row r="6" spans="2:13" ht="11.5" customHeight="1" x14ac:dyDescent="0.35"/>
    <row r="7" spans="2:13" ht="43.5" customHeight="1" x14ac:dyDescent="0.35">
      <c r="B7" s="17" t="s">
        <v>0</v>
      </c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18" t="s">
        <v>9</v>
      </c>
      <c r="L7" s="18" t="s">
        <v>10</v>
      </c>
      <c r="M7" s="19" t="s">
        <v>11</v>
      </c>
    </row>
    <row r="8" spans="2:13" ht="30" customHeight="1" x14ac:dyDescent="0.35">
      <c r="B8" s="7" t="s">
        <v>12</v>
      </c>
      <c r="C8" s="8">
        <v>128281.79830669447</v>
      </c>
      <c r="D8" s="8">
        <v>92744.44866097506</v>
      </c>
      <c r="E8" s="8">
        <v>221026.24696766949</v>
      </c>
      <c r="F8" s="8">
        <v>64028.616400237232</v>
      </c>
      <c r="G8" s="8">
        <v>49310.733961901264</v>
      </c>
      <c r="H8" s="8">
        <v>89181.54930575144</v>
      </c>
      <c r="I8" s="8">
        <f>Table245[[#This Row],[FIELD USE (MMSCF)]]+Table245[[#This Row],[DOMESTIC SALES (MMSCF)]]+Table245[[#This Row],[EXPORT SALES (MMSCF)]]</f>
        <v>202520.89966788993</v>
      </c>
      <c r="J8" s="9">
        <f>Table245[[#This Row],[TOTAL GAS UTILISED (MMSCF)]]/Table245[[#This Row],[TOTAL GAS PRODUCTION (MMSCF)]]</f>
        <v>0.91627534035590619</v>
      </c>
      <c r="K8" s="8">
        <v>18308.189879196874</v>
      </c>
      <c r="L8" s="10">
        <f>Table245[[#This Row],[TOTAL GAS FLARED (MMSCF)]]/Table245[[#This Row],[TOTAL GAS PRODUCTION (MMSCF)]]</f>
        <v>8.283265055789911E-2</v>
      </c>
      <c r="M8" s="11">
        <f>Table245[[#This Row],[TOTAL GAS PRODUCTION (MMSCF)]]-Table245[[#This Row],[TOTAL GAS UTILISED (MMSCF)]]-Table245[[#This Row],[TOTAL GAS FLARED (MMSCF)]]</f>
        <v>197.15742058268734</v>
      </c>
    </row>
    <row r="9" spans="2:13" ht="30" customHeight="1" x14ac:dyDescent="0.35">
      <c r="B9" s="7" t="s">
        <v>13</v>
      </c>
      <c r="C9" s="8">
        <v>110679.81311464369</v>
      </c>
      <c r="D9" s="8">
        <v>81750.930645442058</v>
      </c>
      <c r="E9" s="8">
        <v>192430.74376008575</v>
      </c>
      <c r="F9" s="8">
        <v>58178.818430264088</v>
      </c>
      <c r="G9" s="8">
        <v>43810.092690356818</v>
      </c>
      <c r="H9" s="8">
        <v>74487.063021967653</v>
      </c>
      <c r="I9" s="8">
        <f>Table245[[#This Row],[FIELD USE (MMSCF)]]+Table245[[#This Row],[DOMESTIC SALES (MMSCF)]]+Table245[[#This Row],[EXPORT SALES (MMSCF)]]</f>
        <v>176475.97414258856</v>
      </c>
      <c r="J9" s="9">
        <f>Table245[[#This Row],[TOTAL GAS UTILISED (MMSCF)]]/Table245[[#This Row],[TOTAL GAS PRODUCTION (MMSCF)]]</f>
        <v>0.91708825052721876</v>
      </c>
      <c r="K9" s="8">
        <v>15689.263863585666</v>
      </c>
      <c r="L9" s="10">
        <f>Table245[[#This Row],[TOTAL GAS FLARED (MMSCF)]]/Table245[[#This Row],[TOTAL GAS PRODUCTION (MMSCF)]]</f>
        <v>8.1532002407818757E-2</v>
      </c>
      <c r="M9" s="11">
        <f>Table245[[#This Row],[TOTAL GAS PRODUCTION (MMSCF)]]-Table245[[#This Row],[TOTAL GAS UTILISED (MMSCF)]]-Table245[[#This Row],[TOTAL GAS FLARED (MMSCF)]]</f>
        <v>265.50575391152779</v>
      </c>
    </row>
    <row r="10" spans="2:13" ht="30" customHeight="1" x14ac:dyDescent="0.35">
      <c r="B10" s="7" t="s">
        <v>14</v>
      </c>
      <c r="C10" s="8">
        <v>112544.13820401783</v>
      </c>
      <c r="D10" s="8">
        <v>85809.486736154242</v>
      </c>
      <c r="E10" s="8">
        <v>198353.62494017204</v>
      </c>
      <c r="F10" s="8">
        <v>61533.752664486899</v>
      </c>
      <c r="G10" s="8">
        <v>53857.682972464805</v>
      </c>
      <c r="H10" s="8">
        <v>67675.847808524297</v>
      </c>
      <c r="I10" s="8">
        <f>Table245[[#This Row],[FIELD USE (MMSCF)]]+Table245[[#This Row],[DOMESTIC SALES (MMSCF)]]+Table245[[#This Row],[EXPORT SALES (MMSCF)]]</f>
        <v>183067.283445476</v>
      </c>
      <c r="J10" s="9">
        <f>Table245[[#This Row],[TOTAL GAS UTILISED (MMSCF)]]/Table245[[#This Row],[TOTAL GAS PRODUCTION (MMSCF)]]</f>
        <v>0.92293389395174019</v>
      </c>
      <c r="K10" s="8">
        <v>15149.475528448174</v>
      </c>
      <c r="L10" s="10">
        <f>Table245[[#This Row],[TOTAL GAS FLARED (MMSCF)]]/Table245[[#This Row],[TOTAL GAS PRODUCTION (MMSCF)]]</f>
        <v>7.6376096141512917E-2</v>
      </c>
      <c r="M10" s="11">
        <f>Table245[[#This Row],[TOTAL GAS PRODUCTION (MMSCF)]]-Table245[[#This Row],[TOTAL GAS UTILISED (MMSCF)]]-Table245[[#This Row],[TOTAL GAS FLARED (MMSCF)]]</f>
        <v>136.8659662478658</v>
      </c>
    </row>
    <row r="11" spans="2:13" ht="30" customHeight="1" x14ac:dyDescent="0.35">
      <c r="B11" s="7" t="s">
        <v>15</v>
      </c>
      <c r="C11" s="8">
        <v>109921.29324457054</v>
      </c>
      <c r="D11" s="8">
        <v>79872.962302305896</v>
      </c>
      <c r="E11" s="8">
        <v>189794.25554687643</v>
      </c>
      <c r="F11" s="8">
        <v>57235.181233929863</v>
      </c>
      <c r="G11" s="8">
        <v>52795.515080954232</v>
      </c>
      <c r="H11" s="8">
        <v>65120.995395592057</v>
      </c>
      <c r="I11" s="8">
        <f>Table245[[#This Row],[FIELD USE (MMSCF)]]+Table245[[#This Row],[DOMESTIC SALES (MMSCF)]]+Table245[[#This Row],[EXPORT SALES (MMSCF)]]</f>
        <v>175151.69171047615</v>
      </c>
      <c r="J11" s="9">
        <f>Table245[[#This Row],[TOTAL GAS UTILISED (MMSCF)]]/Table245[[#This Row],[TOTAL GAS PRODUCTION (MMSCF)]]</f>
        <v>0.92285033182796317</v>
      </c>
      <c r="K11" s="8">
        <v>14379.467787800804</v>
      </c>
      <c r="L11" s="10">
        <f>Table245[[#This Row],[TOTAL GAS FLARED (MMSCF)]]/Table245[[#This Row],[TOTAL GAS PRODUCTION (MMSCF)]]</f>
        <v>7.5763451040009394E-2</v>
      </c>
      <c r="M11" s="11">
        <f>Table245[[#This Row],[TOTAL GAS PRODUCTION (MMSCF)]]-Table245[[#This Row],[TOTAL GAS UTILISED (MMSCF)]]-Table245[[#This Row],[TOTAL GAS FLARED (MMSCF)]]</f>
        <v>263.09604859947649</v>
      </c>
    </row>
    <row r="12" spans="2:13" ht="30" customHeight="1" x14ac:dyDescent="0.35">
      <c r="B12" s="7" t="s">
        <v>16</v>
      </c>
      <c r="C12" s="8">
        <v>117632.66451095264</v>
      </c>
      <c r="D12" s="8">
        <v>83859.817851895918</v>
      </c>
      <c r="E12" s="8">
        <v>201492.48236284856</v>
      </c>
      <c r="F12" s="8">
        <v>60896.126750184274</v>
      </c>
      <c r="G12" s="8">
        <v>55496.720974368436</v>
      </c>
      <c r="H12" s="8">
        <v>70483.054811239417</v>
      </c>
      <c r="I12" s="8">
        <f>Table245[[#This Row],[FIELD USE (MMSCF)]]+Table245[[#This Row],[DOMESTIC SALES (MMSCF)]]+Table245[[#This Row],[EXPORT SALES (MMSCF)]]</f>
        <v>186875.90253579212</v>
      </c>
      <c r="J12" s="9">
        <f>Table245[[#This Row],[TOTAL GAS UTILISED (MMSCF)]]/Table245[[#This Row],[TOTAL GAS PRODUCTION (MMSCF)]]</f>
        <v>0.92745843588975774</v>
      </c>
      <c r="K12" s="8">
        <v>14109.447388333345</v>
      </c>
      <c r="L12" s="10">
        <f>Table245[[#This Row],[TOTAL GAS FLARED (MMSCF)]]/Table245[[#This Row],[TOTAL GAS PRODUCTION (MMSCF)]]</f>
        <v>7.0024683913144661E-2</v>
      </c>
      <c r="M12" s="11">
        <f>Table245[[#This Row],[TOTAL GAS PRODUCTION (MMSCF)]]-Table245[[#This Row],[TOTAL GAS UTILISED (MMSCF)]]-Table245[[#This Row],[TOTAL GAS FLARED (MMSCF)]]</f>
        <v>507.13243872309613</v>
      </c>
    </row>
    <row r="13" spans="2:13" ht="30" customHeight="1" x14ac:dyDescent="0.35">
      <c r="B13" s="7" t="s">
        <v>17</v>
      </c>
      <c r="C13" s="8">
        <v>114939.80503835829</v>
      </c>
      <c r="D13" s="8">
        <v>86963.656739497659</v>
      </c>
      <c r="E13" s="8">
        <v>201903.46177785602</v>
      </c>
      <c r="F13" s="8">
        <v>60335.687899184937</v>
      </c>
      <c r="G13" s="8">
        <v>52979.844489812269</v>
      </c>
      <c r="H13" s="8">
        <v>74076.240797664577</v>
      </c>
      <c r="I13" s="8">
        <f>Table245[[#This Row],[FIELD USE (MMSCF)]]+Table245[[#This Row],[DOMESTIC SALES (MMSCF)]]+Table245[[#This Row],[EXPORT SALES (MMSCF)]]</f>
        <v>187391.77318666177</v>
      </c>
      <c r="J13" s="9">
        <f>Table245[[#This Row],[TOTAL GAS UTILISED (MMSCF)]]/Table245[[#This Row],[TOTAL GAS PRODUCTION (MMSCF)]]</f>
        <v>0.9281256078354877</v>
      </c>
      <c r="K13" s="8">
        <v>14281.549681137145</v>
      </c>
      <c r="L13" s="10">
        <f>Table245[[#This Row],[TOTAL GAS FLARED (MMSCF)]]/Table245[[#This Row],[TOTAL GAS PRODUCTION (MMSCF)]]</f>
        <v>7.0734545883370734E-2</v>
      </c>
      <c r="M13" s="11">
        <f>Table245[[#This Row],[TOTAL GAS PRODUCTION (MMSCF)]]-Table245[[#This Row],[TOTAL GAS UTILISED (MMSCF)]]-Table245[[#This Row],[TOTAL GAS FLARED (MMSCF)]]</f>
        <v>230.13891005710684</v>
      </c>
    </row>
    <row r="14" spans="2:13" ht="30" customHeight="1" x14ac:dyDescent="0.35">
      <c r="B14" s="7" t="s">
        <v>18</v>
      </c>
      <c r="C14" s="8">
        <v>124233.61993163532</v>
      </c>
      <c r="D14" s="8">
        <v>99489.754913821947</v>
      </c>
      <c r="E14" s="8">
        <v>223723.37484545726</v>
      </c>
      <c r="F14" s="8">
        <v>68327.15909778513</v>
      </c>
      <c r="G14" s="8">
        <v>59590.718116911288</v>
      </c>
      <c r="H14" s="8">
        <v>80140.123267391798</v>
      </c>
      <c r="I14" s="8">
        <f>Table245[[#This Row],[FIELD USE (MMSCF)]]+Table245[[#This Row],[DOMESTIC SALES (MMSCF)]]+Table245[[#This Row],[EXPORT SALES (MMSCF)]]</f>
        <v>208058.00048208822</v>
      </c>
      <c r="J14" s="9">
        <f>Table245[[#This Row],[TOTAL GAS UTILISED (MMSCF)]]/Table245[[#This Row],[TOTAL GAS PRODUCTION (MMSCF)]]</f>
        <v>0.92997882150584266</v>
      </c>
      <c r="K14" s="8">
        <v>15301.852798151753</v>
      </c>
      <c r="L14" s="10">
        <f>Table245[[#This Row],[TOTAL GAS FLARED (MMSCF)]]/Table245[[#This Row],[TOTAL GAS PRODUCTION (MMSCF)]]</f>
        <v>6.8396307756048755E-2</v>
      </c>
      <c r="M14" s="11">
        <f>Table245[[#This Row],[TOTAL GAS PRODUCTION (MMSCF)]]-Table245[[#This Row],[TOTAL GAS UTILISED (MMSCF)]]-Table245[[#This Row],[TOTAL GAS FLARED (MMSCF)]]</f>
        <v>363.52156521729376</v>
      </c>
    </row>
    <row r="15" spans="2:13" ht="30" customHeight="1" x14ac:dyDescent="0.35">
      <c r="B15" s="7" t="s">
        <v>19</v>
      </c>
      <c r="C15" s="8">
        <v>117395.88775657362</v>
      </c>
      <c r="D15" s="8">
        <v>95192.751324099576</v>
      </c>
      <c r="E15" s="8">
        <v>212588.63908067322</v>
      </c>
      <c r="F15" s="8">
        <v>61189.032861273306</v>
      </c>
      <c r="G15" s="8">
        <v>53957.270333426815</v>
      </c>
      <c r="H15" s="8">
        <v>81328.253847051325</v>
      </c>
      <c r="I15" s="8">
        <f>Table245[[#This Row],[FIELD USE (MMSCF)]]+Table245[[#This Row],[DOMESTIC SALES (MMSCF)]]+Table245[[#This Row],[EXPORT SALES (MMSCF)]]</f>
        <v>196474.55704175145</v>
      </c>
      <c r="J15" s="9">
        <f>Table245[[#This Row],[TOTAL GAS UTILISED (MMSCF)]]/Table245[[#This Row],[TOTAL GAS PRODUCTION (MMSCF)]]</f>
        <v>0.92420064351224906</v>
      </c>
      <c r="K15" s="8">
        <v>15843.469218883072</v>
      </c>
      <c r="L15" s="10">
        <f>Table245[[#This Row],[TOTAL GAS FLARED (MMSCF)]]/Table245[[#This Row],[TOTAL GAS PRODUCTION (MMSCF)]]</f>
        <v>7.4526415369124147E-2</v>
      </c>
      <c r="M15" s="11">
        <f>Table245[[#This Row],[TOTAL GAS PRODUCTION (MMSCF)]]-Table245[[#This Row],[TOTAL GAS UTILISED (MMSCF)]]-Table245[[#This Row],[TOTAL GAS FLARED (MMSCF)]]</f>
        <v>270.61282003869746</v>
      </c>
    </row>
    <row r="16" spans="2:13" ht="30" customHeight="1" x14ac:dyDescent="0.35">
      <c r="B16" s="7" t="s">
        <v>20</v>
      </c>
      <c r="C16" s="8">
        <v>113511.10781314899</v>
      </c>
      <c r="D16" s="8">
        <v>90983.765134032132</v>
      </c>
      <c r="E16" s="8">
        <v>204494.87294718114</v>
      </c>
      <c r="F16" s="8">
        <v>57208.931128701064</v>
      </c>
      <c r="G16" s="8">
        <v>56867.209211170877</v>
      </c>
      <c r="H16" s="8">
        <v>75571.941454308195</v>
      </c>
      <c r="I16" s="8">
        <f>Table245[[#This Row],[FIELD USE (MMSCF)]]+Table245[[#This Row],[DOMESTIC SALES (MMSCF)]]+Table245[[#This Row],[EXPORT SALES (MMSCF)]]</f>
        <v>189648.08179418015</v>
      </c>
      <c r="J16" s="9">
        <f>Table245[[#This Row],[TOTAL GAS UTILISED (MMSCF)]]/Table245[[#This Row],[TOTAL GAS PRODUCTION (MMSCF)]]</f>
        <v>0.92739773404081505</v>
      </c>
      <c r="K16" s="8">
        <v>14618.619490632851</v>
      </c>
      <c r="L16" s="10">
        <f>Table245[[#This Row],[TOTAL GAS FLARED (MMSCF)]]/Table245[[#This Row],[TOTAL GAS PRODUCTION (MMSCF)]]</f>
        <v>7.1486484135026146E-2</v>
      </c>
      <c r="M16" s="11">
        <f>Table245[[#This Row],[TOTAL GAS PRODUCTION (MMSCF)]]-Table245[[#This Row],[TOTAL GAS UTILISED (MMSCF)]]-Table245[[#This Row],[TOTAL GAS FLARED (MMSCF)]]</f>
        <v>228.17166236813682</v>
      </c>
    </row>
    <row r="17" spans="2:13" ht="30" customHeight="1" x14ac:dyDescent="0.35">
      <c r="B17" s="7" t="s">
        <v>21</v>
      </c>
      <c r="C17" s="8">
        <v>134524.07497219925</v>
      </c>
      <c r="D17" s="8">
        <v>85870.077597888041</v>
      </c>
      <c r="E17" s="8">
        <v>220396.44726008744</v>
      </c>
      <c r="F17" s="8">
        <v>66728.963868276245</v>
      </c>
      <c r="G17" s="8">
        <v>64895.285836736759</v>
      </c>
      <c r="H17" s="8">
        <v>70698.824041359156</v>
      </c>
      <c r="I17" s="8">
        <f>Table245[[#This Row],[FIELD USE (MMSCF)]]+Table245[[#This Row],[DOMESTIC SALES (MMSCF)]]+Table245[[#This Row],[EXPORT SALES (MMSCF)]]</f>
        <v>202323.07374637216</v>
      </c>
      <c r="J17" s="9">
        <f>Table245[[#This Row],[TOTAL GAS UTILISED (MMSCF)]]/Table245[[#This Row],[TOTAL GAS PRODUCTION (MMSCF)]]</f>
        <v>0.91799607598761745</v>
      </c>
      <c r="K17" s="8">
        <v>18073.373513715218</v>
      </c>
      <c r="L17" s="10">
        <f>Table245[[#This Row],[TOTAL GAS FLARED (MMSCF)]]/Table245[[#This Row],[TOTAL GAS PRODUCTION (MMSCF)]]</f>
        <v>8.2003924012382226E-2</v>
      </c>
      <c r="M17" s="11">
        <f>Table245[[#This Row],[TOTAL GAS PRODUCTION (MMSCF)]]-Table245[[#This Row],[TOTAL GAS UTILISED (MMSCF)]]-Table245[[#This Row],[TOTAL GAS FLARED (MMSCF)]]</f>
        <v>6.5483618527650833E-11</v>
      </c>
    </row>
    <row r="18" spans="2:13" ht="30" customHeight="1" x14ac:dyDescent="0.35">
      <c r="B18" s="7" t="s">
        <v>22</v>
      </c>
      <c r="C18" s="8">
        <v>134000.23925634351</v>
      </c>
      <c r="D18" s="8">
        <v>92800.967105892647</v>
      </c>
      <c r="E18" s="8">
        <v>226747.04576223614</v>
      </c>
      <c r="F18" s="8">
        <v>65192.169447461551</v>
      </c>
      <c r="G18" s="8">
        <v>63097.235104370426</v>
      </c>
      <c r="H18" s="8">
        <v>80391.744949255721</v>
      </c>
      <c r="I18" s="8">
        <f>Table245[[#This Row],[FIELD USE (MMSCF)]]+Table245[[#This Row],[DOMESTIC SALES (MMSCF)]]+Table245[[#This Row],[EXPORT SALES (MMSCF)]]</f>
        <v>208681.1495010877</v>
      </c>
      <c r="J18" s="9">
        <f>Table245[[#This Row],[TOTAL GAS UTILISED (MMSCF)]]/Table245[[#This Row],[TOTAL GAS PRODUCTION (MMSCF)]]</f>
        <v>0.92032577006497318</v>
      </c>
      <c r="K18" s="8">
        <v>18065.681791148501</v>
      </c>
      <c r="L18" s="10">
        <f>Table245[[#This Row],[TOTAL GAS FLARED (MMSCF)]]/Table245[[#This Row],[TOTAL GAS PRODUCTION (MMSCF)]]</f>
        <v>7.967328407926394E-2</v>
      </c>
      <c r="M18" s="12">
        <f>Table245[[#This Row],[TOTAL GAS PRODUCTION (MMSCF)]]-Table245[[#This Row],[TOTAL GAS UTILISED (MMSCF)]]-Table245[[#This Row],[TOTAL GAS FLARED (MMSCF)]]</f>
        <v>0.21446999994441285</v>
      </c>
    </row>
    <row r="19" spans="2:13" ht="30" customHeight="1" x14ac:dyDescent="0.35">
      <c r="B19" s="7" t="s">
        <v>23</v>
      </c>
      <c r="C19" s="8">
        <v>123078.04236853099</v>
      </c>
      <c r="D19" s="8">
        <v>92246.403107745995</v>
      </c>
      <c r="E19" s="8">
        <f>SUM(Table245[[#This Row],[AG PRODUCTION (MMSCF)]:[NAG PRODUCTION (MMSCF)]])</f>
        <v>215324.44547627697</v>
      </c>
      <c r="F19" s="8">
        <v>53084.968018496402</v>
      </c>
      <c r="G19" s="8">
        <v>66986.504657435697</v>
      </c>
      <c r="H19" s="8">
        <v>76186.300804162805</v>
      </c>
      <c r="I19" s="8">
        <f>Table245[[#This Row],[FIELD USE (MMSCF)]]+Table245[[#This Row],[DOMESTIC SALES (MMSCF)]]+Table245[[#This Row],[EXPORT SALES (MMSCF)]]</f>
        <v>196257.77348009491</v>
      </c>
      <c r="J19" s="9">
        <f>Table245[[#This Row],[TOTAL GAS UTILISED (MMSCF)]]/Table245[[#This Row],[TOTAL GAS PRODUCTION (MMSCF)]]</f>
        <v>0.91145142877758989</v>
      </c>
      <c r="K19" s="8">
        <v>19066.671996181602</v>
      </c>
      <c r="L19" s="10">
        <f>Table245[[#This Row],[TOTAL GAS FLARED (MMSCF)]]/Table245[[#This Row],[TOTAL GAS PRODUCTION (MMSCF)]]</f>
        <v>8.8548571222407918E-2</v>
      </c>
      <c r="M19" s="11">
        <f>Table245[[#This Row],[TOTAL GAS PRODUCTION (MMSCF)]]-Table245[[#This Row],[TOTAL GAS UTILISED (MMSCF)]]-Table245[[#This Row],[TOTAL GAS FLARED (MMSCF)]]</f>
        <v>4.6202330850064754E-10</v>
      </c>
    </row>
    <row r="20" spans="2:13" s="3" customFormat="1" ht="23" customHeight="1" x14ac:dyDescent="0.35">
      <c r="B20" s="13" t="s">
        <v>24</v>
      </c>
      <c r="C20" s="20">
        <f>SUBTOTAL(109,C8:C19)</f>
        <v>1440742.4845176693</v>
      </c>
      <c r="D20" s="20">
        <f>SUBTOTAL(109,D8:D19)</f>
        <v>1067585.0221197512</v>
      </c>
      <c r="E20" s="20">
        <f>SUBTOTAL(109,E8:E19)</f>
        <v>2508275.6407274203</v>
      </c>
      <c r="F20" s="20">
        <f>SUBTOTAL(109,F8:F19)</f>
        <v>733939.40780028095</v>
      </c>
      <c r="G20" s="20">
        <f>SUBTOTAL(109,G8:G19)</f>
        <v>673644.81342990976</v>
      </c>
      <c r="H20" s="20">
        <f>SUBTOTAL(109,H8:H19)</f>
        <v>905341.93950426835</v>
      </c>
      <c r="I20" s="20">
        <f>SUBTOTAL(109,I8:I19)</f>
        <v>2312926.1607344593</v>
      </c>
      <c r="J20" s="14">
        <f>Table245[[#This Row],[TOTAL GAS UTILISED (MMSCF)]]/Table245[[#This Row],[TOTAL GAS PRODUCTION (MMSCF)]]</f>
        <v>0.92211801732591558</v>
      </c>
      <c r="K20" s="20">
        <f>SUM(K8:K19)</f>
        <v>192887.062937215</v>
      </c>
      <c r="L20" s="15">
        <f>Table245[[#This Row],[TOTAL GAS FLARED (MMSCF)]]/Table245[[#This Row],[TOTAL GAS PRODUCTION (MMSCF)]]</f>
        <v>7.6900265586949679E-2</v>
      </c>
      <c r="M20" s="21">
        <f>Table245[[#This Row],[TOTAL GAS PRODUCTION (MMSCF)]]-Table245[[#This Row],[TOTAL GAS UTILISED (MMSCF)]]-Table245[[#This Row],[TOTAL GAS FLARED (MMSCF)]]</f>
        <v>2462.4170557460457</v>
      </c>
    </row>
    <row r="21" spans="2:13" ht="9.5" customHeight="1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2:13" x14ac:dyDescent="0.35">
      <c r="B22" s="23" t="s">
        <v>25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5" spans="2:13" x14ac:dyDescent="0.35">
      <c r="C25" s="6"/>
      <c r="E25" s="5"/>
      <c r="F25" s="5"/>
      <c r="G25" s="5"/>
    </row>
    <row r="26" spans="2:13" x14ac:dyDescent="0.35">
      <c r="C26" s="6"/>
      <c r="D26" s="4"/>
      <c r="F26" s="4"/>
      <c r="G26" s="4"/>
      <c r="H26" s="4"/>
      <c r="I26" s="4"/>
      <c r="J26" s="4"/>
      <c r="K26" s="4"/>
      <c r="L26" s="4"/>
    </row>
    <row r="27" spans="2:13" x14ac:dyDescent="0.35">
      <c r="C27" s="6"/>
      <c r="D27" s="4"/>
    </row>
    <row r="28" spans="2:13" x14ac:dyDescent="0.35">
      <c r="E28" s="5"/>
      <c r="F28" s="4"/>
    </row>
    <row r="29" spans="2:13" x14ac:dyDescent="0.35">
      <c r="C29" s="4"/>
      <c r="D29" s="4"/>
      <c r="E29" s="4"/>
      <c r="G29" s="4"/>
      <c r="L29" s="1"/>
      <c r="M29" s="1"/>
    </row>
    <row r="30" spans="2:13" x14ac:dyDescent="0.35">
      <c r="C30" s="4"/>
      <c r="D30" s="4"/>
      <c r="E30" s="4"/>
      <c r="G30" s="4"/>
      <c r="L30" s="1"/>
      <c r="M30" s="1"/>
    </row>
    <row r="31" spans="2:13" x14ac:dyDescent="0.35">
      <c r="C31" s="4"/>
      <c r="D31" s="4"/>
      <c r="E31" s="4"/>
      <c r="G31" s="4"/>
      <c r="L31" s="1"/>
      <c r="M31" s="1"/>
    </row>
    <row r="32" spans="2:13" x14ac:dyDescent="0.35">
      <c r="B32" s="2"/>
      <c r="C32" s="2"/>
      <c r="D32" s="2"/>
      <c r="E32" s="2"/>
      <c r="F32" s="2"/>
      <c r="G32" s="2"/>
      <c r="H32" s="2"/>
      <c r="I32" s="2"/>
      <c r="J32" s="2"/>
      <c r="K32" s="1"/>
    </row>
    <row r="33" spans="2:13" x14ac:dyDescent="0.35">
      <c r="B33" s="2"/>
      <c r="C33" s="2"/>
      <c r="D33" s="2"/>
      <c r="E33" s="2"/>
      <c r="F33" s="2"/>
      <c r="G33" s="2"/>
      <c r="H33" s="2"/>
      <c r="I33" s="2"/>
      <c r="J33" s="2"/>
      <c r="K33" s="1"/>
      <c r="L33" s="1"/>
    </row>
    <row r="34" spans="2:13" x14ac:dyDescent="0.35">
      <c r="B34" s="2"/>
      <c r="C34" s="2"/>
      <c r="D34" s="2"/>
      <c r="E34" s="2"/>
      <c r="F34" s="2"/>
      <c r="G34" s="2"/>
      <c r="H34" s="2"/>
      <c r="I34" s="2"/>
      <c r="J34" s="2"/>
      <c r="K34" s="1"/>
      <c r="L34" s="1"/>
    </row>
    <row r="35" spans="2:13" x14ac:dyDescent="0.35">
      <c r="L35" s="1"/>
    </row>
    <row r="37" spans="2:13" x14ac:dyDescent="0.35">
      <c r="H37" s="1"/>
      <c r="L37" s="4"/>
      <c r="M37" s="4"/>
    </row>
    <row r="38" spans="2:13" x14ac:dyDescent="0.35">
      <c r="L38" s="4"/>
      <c r="M38" s="4"/>
    </row>
    <row r="39" spans="2:13" x14ac:dyDescent="0.35">
      <c r="L39" s="4"/>
      <c r="M39" s="4"/>
    </row>
  </sheetData>
  <mergeCells count="1">
    <mergeCell ref="B22:M22"/>
  </mergeCells>
  <phoneticPr fontId="3" type="noConversion"/>
  <printOptions horizontalCentered="1"/>
  <pageMargins left="0.31496062992125984" right="0.11811023622047245" top="0.55118110236220474" bottom="0.35433070866141736" header="0.31496062992125984" footer="0.31496062992125984"/>
  <pageSetup scale="9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94EFC-8844-4298-BBA7-04DB56DF3EE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d509e71-f5fc-452e-bf93-811b8bada609"/>
    <ds:schemaRef ds:uri="0f432df5-1a6a-4242-9ec4-b62c0cbb09d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Okiemute Akpomudjere</cp:lastModifiedBy>
  <cp:revision/>
  <cp:lastPrinted>2025-01-09T14:19:01Z</cp:lastPrinted>
  <dcterms:created xsi:type="dcterms:W3CDTF">2024-05-17T17:09:30Z</dcterms:created>
  <dcterms:modified xsi:type="dcterms:W3CDTF">2025-01-09T14:20:30Z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