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nuprcgovng-my.sharepoint.com/personal/pius_e_e_nuprc_gov_ng/Documents/2025/JUNE/"/>
    </mc:Choice>
  </mc:AlternateContent>
  <xr:revisionPtr revIDLastSave="1" documentId="8_{62C0841A-A146-4AC4-A69B-3B8345CA92FD}" xr6:coauthVersionLast="47" xr6:coauthVersionMax="47" xr10:uidLastSave="{C66B93D0-6BD8-492A-8464-1A925D808383}"/>
  <bookViews>
    <workbookView xWindow="28680" yWindow="-120" windowWidth="29040" windowHeight="15720" tabRatio="679" xr2:uid="{B0190712-32D1-47CA-85B4-97041043EA98}"/>
  </bookViews>
  <sheets>
    <sheet name="2025" sheetId="8" r:id="rId1"/>
  </sheets>
  <definedNames>
    <definedName name="_xlnm.Print_Area" localSheetId="0">'2025'!$B$2:$M$19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8" l="1"/>
  <c r="D17" i="8"/>
  <c r="E17" i="8"/>
  <c r="F17" i="8"/>
  <c r="G17" i="8"/>
  <c r="H17" i="8"/>
  <c r="C17" i="8"/>
  <c r="I4" i="8"/>
  <c r="I5" i="8"/>
  <c r="I6" i="8"/>
  <c r="I7" i="8"/>
  <c r="I8" i="8"/>
  <c r="J8" i="8"/>
  <c r="I3" i="8"/>
  <c r="M6" i="8" l="1"/>
  <c r="M7" i="8"/>
  <c r="M8" i="8"/>
  <c r="M9" i="8"/>
  <c r="M10" i="8"/>
  <c r="M11" i="8"/>
  <c r="M12" i="8"/>
  <c r="M13" i="8"/>
  <c r="M14" i="8"/>
  <c r="M15" i="8"/>
  <c r="M16" i="8"/>
  <c r="M5" i="8"/>
  <c r="M4" i="8"/>
  <c r="E4" i="8"/>
  <c r="E5" i="8"/>
  <c r="E3" i="8"/>
  <c r="M3" i="8" l="1"/>
  <c r="J7" i="8"/>
  <c r="J6" i="8" l="1"/>
  <c r="J5" i="8" l="1"/>
  <c r="J4" i="8"/>
  <c r="J3" i="8" l="1"/>
  <c r="K17" i="8"/>
  <c r="L12" i="8"/>
  <c r="L13" i="8"/>
  <c r="M17" i="8" l="1"/>
  <c r="L16" i="8"/>
  <c r="L3" i="8" l="1"/>
  <c r="L4" i="8"/>
  <c r="L5" i="8"/>
  <c r="L6" i="8"/>
  <c r="L7" i="8"/>
  <c r="L8" i="8"/>
  <c r="L9" i="8"/>
  <c r="L10" i="8"/>
  <c r="L11" i="8"/>
  <c r="L14" i="8"/>
  <c r="L15" i="8"/>
  <c r="J17" i="8" l="1"/>
  <c r="L17" i="8"/>
</calcChain>
</file>

<file path=xl/sharedStrings.xml><?xml version="1.0" encoding="utf-8"?>
<sst xmlns="http://schemas.openxmlformats.org/spreadsheetml/2006/main" count="28" uniqueCount="26">
  <si>
    <t>MONTHS</t>
  </si>
  <si>
    <t>AG PRODUCTION (MMSCF)</t>
  </si>
  <si>
    <t>NAG PRODUCTION (MMSCF)</t>
  </si>
  <si>
    <t>TOTAL GAS PRODUCTION (MMSCF)</t>
  </si>
  <si>
    <t>FIELD USE (MMSCF)</t>
  </si>
  <si>
    <t>DOMESTIC SALES (MMSCF)</t>
  </si>
  <si>
    <t>EXPORT SALES (MMSCF)</t>
  </si>
  <si>
    <t>TOTAL GAS UTILISED (MMSCF)</t>
  </si>
  <si>
    <t>% UTILIZED</t>
  </si>
  <si>
    <t>TOTAL GAS FLARED (MMSCF)</t>
  </si>
  <si>
    <t>% FLARED</t>
  </si>
  <si>
    <t>GAS SHRINKAGE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</si>
  <si>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</si>
  <si>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</si>
  <si>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</si>
  <si>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</si>
  <si>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</si>
  <si>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</si>
  <si>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</si>
  <si>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</si>
  <si>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</si>
  <si>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</si>
  <si>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</si>
  <si>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</si>
  <si>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</si>
  <si>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Note: April ,May  &amp; June 2025 Data is  "provisional" and may change slightly after Quarterly gas data reconciliation exercise for Q2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</si>
</sst>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00000000000000%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Century Gothic"/>
      <family val="2"/>
    </font>
    <font>
      <sz val="9"/>
      <name val="Century Gothic"/>
      <family val="2"/>
    </font>
    <font>
      <b/>
      <sz val="11"/>
      <color rgb="FF3F3F3F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3" borderId="4" applyNumberFormat="0" applyAlignment="0" applyProtection="0"/>
  </cellStyleXfs>
  <cellXfs count="20">
    <xf numFmtId="0" fontId="0" fillId="0" borderId="0" xfId="0"/>
    <xf numFmtId="165" fontId="0" fillId="0" borderId="0" xfId="0" applyNumberFormat="1"/>
    <xf numFmtId="165" fontId="0" fillId="0" borderId="0" xfId="1" applyNumberFormat="1" applyFont="1"/>
    <xf numFmtId="0" fontId="2" fillId="0" borderId="0" xfId="0" applyFont="1"/>
    <xf numFmtId="164" fontId="0" fillId="0" borderId="0" xfId="0" applyNumberFormat="1"/>
    <xf numFmtId="43" fontId="0" fillId="0" borderId="0" xfId="0" applyNumberFormat="1"/>
    <xf numFmtId="164" fontId="0" fillId="0" borderId="0" xfId="1" applyFont="1"/>
    <xf numFmtId="0" fontId="4" fillId="0" borderId="0" xfId="0" applyFont="1"/>
    <xf numFmtId="164" fontId="4" fillId="0" borderId="0" xfId="0" applyNumberFormat="1" applyFont="1"/>
    <xf numFmtId="0" fontId="5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166" fontId="0" fillId="0" borderId="0" xfId="2" applyNumberFormat="1" applyFont="1"/>
    <xf numFmtId="10" fontId="0" fillId="0" borderId="0" xfId="2" applyNumberFormat="1" applyFont="1"/>
    <xf numFmtId="167" fontId="0" fillId="0" borderId="0" xfId="0" applyNumberFormat="1"/>
    <xf numFmtId="0" fontId="6" fillId="3" borderId="4" xfId="4"/>
    <xf numFmtId="164" fontId="6" fillId="3" borderId="4" xfId="4" applyNumberFormat="1"/>
    <xf numFmtId="166" fontId="6" fillId="3" borderId="4" xfId="4" applyNumberFormat="1"/>
    <xf numFmtId="10" fontId="6" fillId="3" borderId="4" xfId="4" applyNumberFormat="1"/>
    <xf numFmtId="165" fontId="6" fillId="3" borderId="4" xfId="4" applyNumberFormat="1"/>
  </cellXfs>
  <cellStyles count="5">
    <cellStyle name="Comma" xfId="1" builtinId="3"/>
    <cellStyle name="Comma 10" xfId="3" xr:uid="{4D14D569-5548-4647-B4A3-0F8E781D24B5}"/>
    <cellStyle name="Normal" xfId="0" builtinId="0"/>
    <cellStyle name="Output" xfId="4" builtinId="21"/>
    <cellStyle name="Percent" xfId="2" builtinId="5"/>
  </cellStyles>
  <dxfs count="15">
    <dxf>
      <numFmt numFmtId="165" formatCode="_(* #,##0_);_(* \(#,##0\);_(* &quot;-&quot;??_);_(@_)"/>
    </dxf>
    <dxf>
      <numFmt numFmtId="14" formatCode="0.00%"/>
    </dxf>
    <dxf>
      <numFmt numFmtId="165" formatCode="_(* #,##0_);_(* \(#,##0\);_(* &quot;-&quot;??_);_(@_)"/>
    </dxf>
    <dxf>
      <numFmt numFmtId="166" formatCode="0.0%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9"/>
        <color auto="1"/>
        <name val="Century Gothic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D1FA2E5-7DDA-4DAA-88B8-21AB235DA207}" name="Table245" displayName="Table245" ref="B2:M17" totalsRowShown="0" headerRowDxfId="14" headerRowBorderDxfId="13" tableBorderDxfId="12" totalsRowBorderDxfId="11" dataCellStyle="Output">
  <autoFilter ref="B2:M17" xr:uid="{9D1FA2E5-7DDA-4DAA-88B8-21AB235DA207}"/>
  <tableColumns count="12">
    <tableColumn id="1" xr3:uid="{0F787D32-3B12-4E2A-80E1-876862108E79}" name="MONTHS" dataCellStyle="Output"/>
    <tableColumn id="2" xr3:uid="{90FF5AFD-8FD0-46A0-BD7B-EC2EDE06E0F1}" name="AG PRODUCTION (MMSCF)" dataDxfId="10" dataCellStyle="Output"/>
    <tableColumn id="3" xr3:uid="{AE5355C5-CE48-401B-84A1-1F52AFF1E13C}" name="NAG PRODUCTION (MMSCF)" dataDxfId="9" dataCellStyle="Output"/>
    <tableColumn id="4" xr3:uid="{4BA5C305-7C83-406B-813E-296D373E9B59}" name="TOTAL GAS PRODUCTION (MMSCF)" dataDxfId="8" dataCellStyle="Output"/>
    <tableColumn id="5" xr3:uid="{016BC096-1E1B-4D45-A934-9106A963CDC0}" name="FIELD USE (MMSCF)" dataDxfId="7" dataCellStyle="Output"/>
    <tableColumn id="6" xr3:uid="{D8389D6F-0A75-477E-BE76-EE75D3BA1AF6}" name="DOMESTIC SALES (MMSCF)" dataDxfId="6" dataCellStyle="Output"/>
    <tableColumn id="7" xr3:uid="{70522220-3DE0-4E4C-8088-B704D046FE1B}" name="EXPORT SALES (MMSCF)" dataDxfId="5" dataCellStyle="Output"/>
    <tableColumn id="8" xr3:uid="{9B0EEF3A-1DFB-457A-8CFF-0C0F328BF2C4}" name="TOTAL GAS UTILISED (MMSCF)" dataDxfId="4" dataCellStyle="Output">
      <calculatedColumnFormula>Table245[[#This Row],[FIELD USE (MMSCF)]]+Table245[[#This Row],[DOMESTIC SALES (MMSCF)]]+Table245[[#This Row],[EXPORT SALES (MMSCF)]]</calculatedColumnFormula>
    </tableColumn>
    <tableColumn id="9" xr3:uid="{F5AD7B18-99DC-40FA-8AD0-AFD78FF134B6}" name="% UTILIZED" dataDxfId="3" dataCellStyle="Output">
      <calculatedColumnFormula>Table245[[#This Row],[TOTAL GAS UTILISED (MMSCF)]]/Table245[[#This Row],[TOTAL GAS PRODUCTION (MMSCF)]]</calculatedColumnFormula>
    </tableColumn>
    <tableColumn id="10" xr3:uid="{E8A039C0-9AAC-45D9-B613-8EC2E790105E}" name="TOTAL GAS FLARED (MMSCF)" dataDxfId="2" dataCellStyle="Output"/>
    <tableColumn id="11" xr3:uid="{97FA4BB0-F0C6-4AAB-922D-EE5B8FBEF6EF}" name="% FLARED" dataDxfId="1" dataCellStyle="Output">
      <calculatedColumnFormula>Table245[[#This Row],[TOTAL GAS FLARED (MMSCF)]]/Table245[[#This Row],[TOTAL GAS PRODUCTION (MMSCF)]]</calculatedColumnFormula>
    </tableColumn>
    <tableColumn id="12" xr3:uid="{77EB1131-497B-4FFD-87C5-497959BC9F2F}" name="GAS SHRINKAGE" dataDxfId="0" dataCellStyle="Output">
      <calculatedColumnFormula>Table245[[#This Row],[TOTAL GAS PRODUCTION (MMSCF)]]-Table245[[#This Row],[TOTAL GAS UTILISED (MMSCF)]]-Table245[[#This Row],[TOTAL GAS FLARED (MMSCF)]]</calculatedColumnFormula>
    </tableColumn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768C1-7D50-415D-AD89-E4D043F564A3}">
  <sheetPr>
    <pageSetUpPr fitToPage="1"/>
  </sheetPr>
  <dimension ref="B2:M36"/>
  <sheetViews>
    <sheetView tabSelected="1" zoomScale="115" zoomScaleNormal="115" workbookViewId="0">
      <selection activeCell="B20" sqref="B20"/>
    </sheetView>
  </sheetViews>
  <sheetFormatPr defaultRowHeight="14.5" x14ac:dyDescent="0.35"/>
  <cols>
    <col min="2" max="2" width="11.1796875" bestFit="1" customWidth="1"/>
    <col min="3" max="3" width="13.1796875" customWidth="1"/>
    <col min="4" max="4" width="15" bestFit="1" customWidth="1"/>
    <col min="5" max="5" width="13.81640625" customWidth="1"/>
    <col min="6" max="6" width="11.1796875" customWidth="1"/>
    <col min="7" max="7" width="12.1796875" customWidth="1"/>
    <col min="8" max="8" width="10.81640625" customWidth="1"/>
    <col min="9" max="9" width="14.453125" customWidth="1"/>
    <col min="10" max="10" width="8.81640625" customWidth="1"/>
    <col min="11" max="11" width="12.453125" customWidth="1"/>
    <col min="12" max="12" width="8.54296875" customWidth="1"/>
    <col min="13" max="13" width="17.453125" customWidth="1"/>
  </cols>
  <sheetData>
    <row r="2" spans="2:13" ht="53.15" customHeight="1" x14ac:dyDescent="0.35">
      <c r="B2" s="9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8</v>
      </c>
      <c r="K2" s="10" t="s">
        <v>9</v>
      </c>
      <c r="L2" s="10" t="s">
        <v>10</v>
      </c>
      <c r="M2" s="11" t="s">
        <v>11</v>
      </c>
    </row>
    <row r="3" spans="2:13" ht="25" customHeight="1" x14ac:dyDescent="0.35">
      <c r="B3" s="15" t="s">
        <v>12</v>
      </c>
      <c r="C3" s="16">
        <v>128626.1161273429</v>
      </c>
      <c r="D3" s="16">
        <v>107689.02746404445</v>
      </c>
      <c r="E3" s="16">
        <f>Table245[[#This Row],[AG PRODUCTION (MMSCF)]]+Table245[[#This Row],[NAG PRODUCTION (MMSCF)]]</f>
        <v>236315.14359138737</v>
      </c>
      <c r="F3" s="16">
        <v>69649.564990531202</v>
      </c>
      <c r="G3" s="16">
        <v>64206.089960242753</v>
      </c>
      <c r="H3" s="16">
        <v>83476.38573775324</v>
      </c>
      <c r="I3" s="16">
        <f>Table245[[#This Row],[FIELD USE (MMSCF)]]+Table245[[#This Row],[DOMESTIC SALES (MMSCF)]]+Table245[[#This Row],[EXPORT SALES (MMSCF)]]</f>
        <v>217332.0406885272</v>
      </c>
      <c r="J3" s="17">
        <f>Table245[[#This Row],[TOTAL GAS UTILISED (MMSCF)]]/Table245[[#This Row],[TOTAL GAS PRODUCTION (MMSCF)]]</f>
        <v>0.91967039177275978</v>
      </c>
      <c r="K3" s="16">
        <v>18718.644266043517</v>
      </c>
      <c r="L3" s="18">
        <f>Table245[[#This Row],[TOTAL GAS FLARED (MMSCF)]]/Table245[[#This Row],[TOTAL GAS PRODUCTION (MMSCF)]]</f>
        <v>7.9210515168718659E-2</v>
      </c>
      <c r="M3" s="16">
        <f>Table245[[#This Row],[TOTAL GAS PRODUCTION (MMSCF)]]-Table245[[#This Row],[TOTAL GAS UTILISED (MMSCF)]]-Table245[[#This Row],[TOTAL GAS FLARED (MMSCF)]]</f>
        <v>264.45863681666015</v>
      </c>
    </row>
    <row r="4" spans="2:13" ht="25" customHeight="1" x14ac:dyDescent="0.35">
      <c r="B4" s="15" t="s">
        <v>13</v>
      </c>
      <c r="C4" s="16">
        <v>114046.46452048775</v>
      </c>
      <c r="D4" s="16">
        <v>85634.768938163746</v>
      </c>
      <c r="E4" s="16">
        <f>Table245[[#This Row],[AG PRODUCTION (MMSCF)]]+Table245[[#This Row],[NAG PRODUCTION (MMSCF)]]</f>
        <v>199681.23345865149</v>
      </c>
      <c r="F4" s="16">
        <v>66191.652372324403</v>
      </c>
      <c r="G4" s="16">
        <v>58473.652248621693</v>
      </c>
      <c r="H4" s="16">
        <v>58985.155241889232</v>
      </c>
      <c r="I4" s="16">
        <f>Table245[[#This Row],[FIELD USE (MMSCF)]]+Table245[[#This Row],[DOMESTIC SALES (MMSCF)]]+Table245[[#This Row],[EXPORT SALES (MMSCF)]]</f>
        <v>183650.45986283533</v>
      </c>
      <c r="J4" s="17">
        <f>Table245[[#This Row],[TOTAL GAS UTILISED (MMSCF)]]/Table245[[#This Row],[TOTAL GAS PRODUCTION (MMSCF)]]</f>
        <v>0.91971817622442875</v>
      </c>
      <c r="K4" s="16">
        <v>15852.82585200595</v>
      </c>
      <c r="L4" s="18">
        <f>Table245[[#This Row],[TOTAL GAS FLARED (MMSCF)]]/Table245[[#This Row],[TOTAL GAS PRODUCTION (MMSCF)]]</f>
        <v>7.9390664698035504E-2</v>
      </c>
      <c r="M4" s="16">
        <f>Table245[[#This Row],[TOTAL GAS PRODUCTION (MMSCF)]]-Table245[[#This Row],[TOTAL GAS UTILISED (MMSCF)]]-Table245[[#This Row],[TOTAL GAS FLARED (MMSCF)]]</f>
        <v>177.94774381021489</v>
      </c>
    </row>
    <row r="5" spans="2:13" ht="25" customHeight="1" x14ac:dyDescent="0.35">
      <c r="B5" s="15" t="s">
        <v>14</v>
      </c>
      <c r="C5" s="16">
        <v>127608.05459044746</v>
      </c>
      <c r="D5" s="16">
        <v>103669.50317759013</v>
      </c>
      <c r="E5" s="16">
        <f>Table245[[#This Row],[AG PRODUCTION (MMSCF)]]+Table245[[#This Row],[NAG PRODUCTION (MMSCF)]]</f>
        <v>231277.5577680376</v>
      </c>
      <c r="F5" s="16">
        <v>68896.165949544215</v>
      </c>
      <c r="G5" s="16">
        <v>64303.748951515656</v>
      </c>
      <c r="H5" s="16">
        <v>81524.330504603466</v>
      </c>
      <c r="I5" s="16">
        <f>Table245[[#This Row],[FIELD USE (MMSCF)]]+Table245[[#This Row],[DOMESTIC SALES (MMSCF)]]+Table245[[#This Row],[EXPORT SALES (MMSCF)]]</f>
        <v>214724.24540566333</v>
      </c>
      <c r="J5" s="17">
        <f>Table245[[#This Row],[TOTAL GAS UTILISED (MMSCF)]]/Table245[[#This Row],[TOTAL GAS PRODUCTION (MMSCF)]]</f>
        <v>0.92842663800965675</v>
      </c>
      <c r="K5" s="16">
        <v>16377.648145662803</v>
      </c>
      <c r="L5" s="18">
        <f>Table245[[#This Row],[TOTAL GAS FLARED (MMSCF)]]/Table245[[#This Row],[TOTAL GAS PRODUCTION (MMSCF)]]</f>
        <v>7.0813823458344138E-2</v>
      </c>
      <c r="M5" s="16">
        <f>Table245[[#This Row],[TOTAL GAS PRODUCTION (MMSCF)]]-Table245[[#This Row],[TOTAL GAS UTILISED (MMSCF)]]-Table245[[#This Row],[TOTAL GAS FLARED (MMSCF)]]</f>
        <v>175.66421671146963</v>
      </c>
    </row>
    <row r="6" spans="2:13" ht="25" customHeight="1" x14ac:dyDescent="0.35">
      <c r="B6" s="15" t="s">
        <v>15</v>
      </c>
      <c r="C6" s="16">
        <v>115833.92221488713</v>
      </c>
      <c r="D6" s="16">
        <v>112475.23597232411</v>
      </c>
      <c r="E6" s="16">
        <v>228309.15818721146</v>
      </c>
      <c r="F6" s="16">
        <v>64356.066550235228</v>
      </c>
      <c r="G6" s="16">
        <v>64097.817870443701</v>
      </c>
      <c r="H6" s="16">
        <v>83370.236095185159</v>
      </c>
      <c r="I6" s="16">
        <f>Table245[[#This Row],[FIELD USE (MMSCF)]]+Table245[[#This Row],[DOMESTIC SALES (MMSCF)]]+Table245[[#This Row],[EXPORT SALES (MMSCF)]]</f>
        <v>211824.12051586408</v>
      </c>
      <c r="J6" s="17">
        <f>Table245[[#This Row],[TOTAL GAS UTILISED (MMSCF)]]/Table245[[#This Row],[TOTAL GAS PRODUCTION (MMSCF)]]</f>
        <v>0.92779510991920089</v>
      </c>
      <c r="K6" s="16">
        <v>16485.037671347207</v>
      </c>
      <c r="L6" s="18">
        <f>Table245[[#This Row],[TOTAL GAS FLARED (MMSCF)]]/Table245[[#This Row],[TOTAL GAS PRODUCTION (MMSCF)]]</f>
        <v>7.2204890080798348E-2</v>
      </c>
      <c r="M6" s="16">
        <f>Table245[[#This Row],[TOTAL GAS PRODUCTION (MMSCF)]]-Table245[[#This Row],[TOTAL GAS UTILISED (MMSCF)]]-Table245[[#This Row],[TOTAL GAS FLARED (MMSCF)]]</f>
        <v>1.7462298274040222E-10</v>
      </c>
    </row>
    <row r="7" spans="2:13" ht="25" customHeight="1" x14ac:dyDescent="0.35">
      <c r="B7" s="15" t="s">
        <v>16</v>
      </c>
      <c r="C7" s="16">
        <v>122287.18071840324</v>
      </c>
      <c r="D7" s="16">
        <v>117838.49225816106</v>
      </c>
      <c r="E7" s="16">
        <v>240125.6729765643</v>
      </c>
      <c r="F7" s="16">
        <v>69753.665494022425</v>
      </c>
      <c r="G7" s="16">
        <v>57297.86678238427</v>
      </c>
      <c r="H7" s="16">
        <v>85634.522742209941</v>
      </c>
      <c r="I7" s="16">
        <f>Table245[[#This Row],[FIELD USE (MMSCF)]]+Table245[[#This Row],[DOMESTIC SALES (MMSCF)]]+Table245[[#This Row],[EXPORT SALES (MMSCF)]]</f>
        <v>212686.05501861664</v>
      </c>
      <c r="J7" s="17">
        <f>Table245[[#This Row],[TOTAL GAS UTILISED (MMSCF)]]/Table245[[#This Row],[TOTAL GAS PRODUCTION (MMSCF)]]</f>
        <v>0.88572809555175847</v>
      </c>
      <c r="K7" s="16">
        <v>16819.185088967195</v>
      </c>
      <c r="L7" s="18">
        <f>Table245[[#This Row],[TOTAL GAS FLARED (MMSCF)]]/Table245[[#This Row],[TOTAL GAS PRODUCTION (MMSCF)]]</f>
        <v>7.0043260599664023E-2</v>
      </c>
      <c r="M7" s="16">
        <f>Table245[[#This Row],[TOTAL GAS PRODUCTION (MMSCF)]]-Table245[[#This Row],[TOTAL GAS UTILISED (MMSCF)]]-Table245[[#This Row],[TOTAL GAS FLARED (MMSCF)]]</f>
        <v>10620.432868980464</v>
      </c>
    </row>
    <row r="8" spans="2:13" ht="25" customHeight="1" x14ac:dyDescent="0.35">
      <c r="B8" s="15" t="s">
        <v>17</v>
      </c>
      <c r="C8" s="16">
        <v>121214.79100358808</v>
      </c>
      <c r="D8" s="16">
        <v>116012.89919651912</v>
      </c>
      <c r="E8" s="16">
        <v>236962.3693601072</v>
      </c>
      <c r="F8" s="16">
        <v>69429.483329694835</v>
      </c>
      <c r="G8" s="16">
        <v>62282.774531623523</v>
      </c>
      <c r="H8" s="16">
        <v>88076.142779325906</v>
      </c>
      <c r="I8" s="16">
        <f>Table245[[#This Row],[FIELD USE (MMSCF)]]+Table245[[#This Row],[DOMESTIC SALES (MMSCF)]]+Table245[[#This Row],[EXPORT SALES (MMSCF)]]</f>
        <v>219788.40064064425</v>
      </c>
      <c r="J8" s="17">
        <f>Table245[[#This Row],[TOTAL GAS UTILISED (MMSCF)]]/Table245[[#This Row],[TOTAL GAS PRODUCTION (MMSCF)]]</f>
        <v>0.92752448937002319</v>
      </c>
      <c r="K8" s="16">
        <v>17164.085919462941</v>
      </c>
      <c r="L8" s="18">
        <f>Table245[[#This Row],[TOTAL GAS FLARED (MMSCF)]]/Table245[[#This Row],[TOTAL GAS PRODUCTION (MMSCF)]]</f>
        <v>7.243380442984601E-2</v>
      </c>
      <c r="M8" s="16">
        <f>Table245[[#This Row],[TOTAL GAS PRODUCTION (MMSCF)]]-Table245[[#This Row],[TOTAL GAS UTILISED (MMSCF)]]-Table245[[#This Row],[TOTAL GAS FLARED (MMSCF)]]</f>
        <v>9.8828000000103202</v>
      </c>
    </row>
    <row r="9" spans="2:13" ht="25" hidden="1" customHeight="1" x14ac:dyDescent="0.35">
      <c r="B9" s="15" t="s">
        <v>18</v>
      </c>
      <c r="C9" s="16"/>
      <c r="D9" s="16"/>
      <c r="E9" s="16"/>
      <c r="F9" s="16"/>
      <c r="G9" s="16"/>
      <c r="H9" s="16"/>
      <c r="I9" s="16"/>
      <c r="J9" s="17"/>
      <c r="K9" s="16"/>
      <c r="L9" s="18" t="e">
        <f>Table245[[#This Row],[TOTAL GAS FLARED (MMSCF)]]/Table245[[#This Row],[TOTAL GAS PRODUCTION (MMSCF)]]</f>
        <v>#DIV/0!</v>
      </c>
      <c r="M9" s="16">
        <f>Table245[[#This Row],[TOTAL GAS PRODUCTION (MMSCF)]]-Table245[[#This Row],[TOTAL GAS UTILISED (MMSCF)]]-Table245[[#This Row],[TOTAL GAS FLARED (MMSCF)]]</f>
        <v>0</v>
      </c>
    </row>
    <row r="10" spans="2:13" ht="25" hidden="1" customHeight="1" x14ac:dyDescent="0.35">
      <c r="B10" s="15" t="s">
        <v>19</v>
      </c>
      <c r="C10" s="16"/>
      <c r="D10" s="16"/>
      <c r="E10" s="16"/>
      <c r="F10" s="16"/>
      <c r="G10" s="16"/>
      <c r="H10" s="16"/>
      <c r="I10" s="16"/>
      <c r="J10" s="17"/>
      <c r="K10" s="16"/>
      <c r="L10" s="18" t="e">
        <f>Table245[[#This Row],[TOTAL GAS FLARED (MMSCF)]]/Table245[[#This Row],[TOTAL GAS PRODUCTION (MMSCF)]]</f>
        <v>#DIV/0!</v>
      </c>
      <c r="M10" s="16">
        <f>Table245[[#This Row],[TOTAL GAS PRODUCTION (MMSCF)]]-Table245[[#This Row],[TOTAL GAS UTILISED (MMSCF)]]-Table245[[#This Row],[TOTAL GAS FLARED (MMSCF)]]</f>
        <v>0</v>
      </c>
    </row>
    <row r="11" spans="2:13" ht="25" hidden="1" customHeight="1" x14ac:dyDescent="0.35">
      <c r="B11" s="15" t="s">
        <v>20</v>
      </c>
      <c r="C11" s="16"/>
      <c r="D11" s="16"/>
      <c r="E11" s="16"/>
      <c r="F11" s="16"/>
      <c r="G11" s="16"/>
      <c r="H11" s="16"/>
      <c r="I11" s="16"/>
      <c r="J11" s="17"/>
      <c r="K11" s="16"/>
      <c r="L11" s="18" t="e">
        <f>Table245[[#This Row],[TOTAL GAS FLARED (MMSCF)]]/Table245[[#This Row],[TOTAL GAS PRODUCTION (MMSCF)]]</f>
        <v>#DIV/0!</v>
      </c>
      <c r="M11" s="16">
        <f>Table245[[#This Row],[TOTAL GAS PRODUCTION (MMSCF)]]-Table245[[#This Row],[TOTAL GAS UTILISED (MMSCF)]]-Table245[[#This Row],[TOTAL GAS FLARED (MMSCF)]]</f>
        <v>0</v>
      </c>
    </row>
    <row r="12" spans="2:13" ht="25" hidden="1" customHeight="1" x14ac:dyDescent="0.35">
      <c r="B12" s="15" t="s">
        <v>21</v>
      </c>
      <c r="C12" s="16"/>
      <c r="D12" s="16"/>
      <c r="E12" s="16"/>
      <c r="F12" s="16"/>
      <c r="G12" s="16"/>
      <c r="H12" s="16"/>
      <c r="I12" s="16"/>
      <c r="J12" s="17"/>
      <c r="K12" s="16"/>
      <c r="L12" s="18" t="e">
        <f>Table245[[#This Row],[TOTAL GAS FLARED (MMSCF)]]/Table245[[#This Row],[TOTAL GAS PRODUCTION (MMSCF)]]</f>
        <v>#DIV/0!</v>
      </c>
      <c r="M12" s="16">
        <f>Table245[[#This Row],[TOTAL GAS PRODUCTION (MMSCF)]]-Table245[[#This Row],[TOTAL GAS UTILISED (MMSCF)]]-Table245[[#This Row],[TOTAL GAS FLARED (MMSCF)]]</f>
        <v>0</v>
      </c>
    </row>
    <row r="13" spans="2:13" ht="24.65" hidden="1" customHeight="1" x14ac:dyDescent="0.35">
      <c r="B13" s="15" t="s">
        <v>22</v>
      </c>
      <c r="C13" s="16"/>
      <c r="D13" s="16"/>
      <c r="E13" s="16"/>
      <c r="F13" s="16"/>
      <c r="G13" s="16"/>
      <c r="H13" s="16"/>
      <c r="I13" s="16"/>
      <c r="J13" s="17"/>
      <c r="K13" s="16"/>
      <c r="L13" s="18" t="e">
        <f>Table245[[#This Row],[TOTAL GAS FLARED (MMSCF)]]/Table245[[#This Row],[TOTAL GAS PRODUCTION (MMSCF)]]</f>
        <v>#DIV/0!</v>
      </c>
      <c r="M13" s="16">
        <f>Table245[[#This Row],[TOTAL GAS PRODUCTION (MMSCF)]]-Table245[[#This Row],[TOTAL GAS UTILISED (MMSCF)]]-Table245[[#This Row],[TOTAL GAS FLARED (MMSCF)]]</f>
        <v>0</v>
      </c>
    </row>
    <row r="14" spans="2:13" ht="25" hidden="1" customHeight="1" x14ac:dyDescent="0.35">
      <c r="B14" s="15" t="s">
        <v>22</v>
      </c>
      <c r="C14" s="19"/>
      <c r="D14" s="19"/>
      <c r="E14" s="19"/>
      <c r="F14" s="19"/>
      <c r="G14" s="19"/>
      <c r="H14" s="19"/>
      <c r="I14" s="16"/>
      <c r="J14" s="17"/>
      <c r="K14" s="19"/>
      <c r="L14" s="18" t="e">
        <f>Table245[[#This Row],[TOTAL GAS FLARED (MMSCF)]]/Table245[[#This Row],[TOTAL GAS PRODUCTION (MMSCF)]]</f>
        <v>#DIV/0!</v>
      </c>
      <c r="M14" s="16">
        <f>Table245[[#This Row],[TOTAL GAS PRODUCTION (MMSCF)]]-Table245[[#This Row],[TOTAL GAS UTILISED (MMSCF)]]-Table245[[#This Row],[TOTAL GAS FLARED (MMSCF)]]</f>
        <v>0</v>
      </c>
    </row>
    <row r="15" spans="2:13" ht="25" hidden="1" customHeight="1" x14ac:dyDescent="0.35">
      <c r="B15" s="15" t="s">
        <v>23</v>
      </c>
      <c r="C15" s="19"/>
      <c r="D15" s="19"/>
      <c r="E15" s="19"/>
      <c r="F15" s="19"/>
      <c r="G15" s="19"/>
      <c r="H15" s="19"/>
      <c r="I15" s="16"/>
      <c r="J15" s="17"/>
      <c r="K15" s="19"/>
      <c r="L15" s="18" t="e">
        <f>Table245[[#This Row],[TOTAL GAS FLARED (MMSCF)]]/Table245[[#This Row],[TOTAL GAS PRODUCTION (MMSCF)]]</f>
        <v>#DIV/0!</v>
      </c>
      <c r="M15" s="16">
        <f>Table245[[#This Row],[TOTAL GAS PRODUCTION (MMSCF)]]-Table245[[#This Row],[TOTAL GAS UTILISED (MMSCF)]]-Table245[[#This Row],[TOTAL GAS FLARED (MMSCF)]]</f>
        <v>0</v>
      </c>
    </row>
    <row r="16" spans="2:13" ht="25" hidden="1" customHeight="1" x14ac:dyDescent="0.35">
      <c r="B16" s="15" t="s">
        <v>23</v>
      </c>
      <c r="C16" s="16"/>
      <c r="D16" s="16"/>
      <c r="E16" s="16"/>
      <c r="F16" s="16"/>
      <c r="G16" s="16"/>
      <c r="H16" s="16"/>
      <c r="I16" s="16"/>
      <c r="J16" s="16"/>
      <c r="K16" s="16"/>
      <c r="L16" s="18" t="e">
        <f>Table245[[#This Row],[TOTAL GAS FLARED (MMSCF)]]/Table245[[#This Row],[TOTAL GAS PRODUCTION (MMSCF)]]</f>
        <v>#DIV/0!</v>
      </c>
      <c r="M16" s="16">
        <f>Table245[[#This Row],[TOTAL GAS PRODUCTION (MMSCF)]]-Table245[[#This Row],[TOTAL GAS UTILISED (MMSCF)]]-Table245[[#This Row],[TOTAL GAS FLARED (MMSCF)]]</f>
        <v>0</v>
      </c>
    </row>
    <row r="17" spans="2:13" s="3" customFormat="1" ht="25" customHeight="1" x14ac:dyDescent="0.35">
      <c r="B17" s="15" t="s">
        <v>24</v>
      </c>
      <c r="C17" s="19">
        <f>SUBTOTAL(109,C3:C16)</f>
        <v>729616.52917515649</v>
      </c>
      <c r="D17" s="19">
        <f t="shared" ref="D17:I17" si="0">SUBTOTAL(109,D3:D16)</f>
        <v>643319.92700680264</v>
      </c>
      <c r="E17" s="19">
        <f t="shared" si="0"/>
        <v>1372671.1353419595</v>
      </c>
      <c r="F17" s="19">
        <f t="shared" si="0"/>
        <v>408276.59868635231</v>
      </c>
      <c r="G17" s="19">
        <f t="shared" si="0"/>
        <v>370661.95034483162</v>
      </c>
      <c r="H17" s="19">
        <f t="shared" si="0"/>
        <v>481066.77310096694</v>
      </c>
      <c r="I17" s="19">
        <f>Table245[[#This Row],[FIELD USE (MMSCF)]]+Table245[[#This Row],[DOMESTIC SALES (MMSCF)]]+Table245[[#This Row],[EXPORT SALES (MMSCF)]]</f>
        <v>1260005.3221321509</v>
      </c>
      <c r="J17" s="17">
        <f>Table245[[#This Row],[TOTAL GAS UTILISED (MMSCF)]]/Table245[[#This Row],[TOTAL GAS PRODUCTION (MMSCF)]]</f>
        <v>0.91792220998240681</v>
      </c>
      <c r="K17" s="19">
        <f>SUM(K3:K16)</f>
        <v>101417.42694348961</v>
      </c>
      <c r="L17" s="18">
        <f>Table245[[#This Row],[TOTAL GAS FLARED (MMSCF)]]/Table245[[#This Row],[TOTAL GAS PRODUCTION (MMSCF)]]</f>
        <v>7.3883266233484637E-2</v>
      </c>
      <c r="M17" s="19">
        <f>Table245[[#This Row],[TOTAL GAS PRODUCTION (MMSCF)]]-Table245[[#This Row],[TOTAL GAS UTILISED (MMSCF)]]-Table245[[#This Row],[TOTAL GAS FLARED (MMSCF)]]</f>
        <v>11248.386266319052</v>
      </c>
    </row>
    <row r="18" spans="2:13" x14ac:dyDescent="0.3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2:13" x14ac:dyDescent="0.35">
      <c r="B19" s="7" t="s">
        <v>25</v>
      </c>
      <c r="C19" s="7"/>
      <c r="D19" s="7"/>
      <c r="E19" s="7"/>
      <c r="F19" s="7"/>
      <c r="G19" s="7"/>
      <c r="H19" s="7"/>
      <c r="I19" s="7"/>
      <c r="J19" s="7"/>
      <c r="K19" s="8"/>
      <c r="L19" s="7"/>
      <c r="M19" s="7"/>
    </row>
    <row r="20" spans="2:13" x14ac:dyDescent="0.35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2:13" x14ac:dyDescent="0.35">
      <c r="C21" s="6"/>
      <c r="D21" s="6"/>
      <c r="E21" s="6"/>
      <c r="M21" s="14"/>
    </row>
    <row r="22" spans="2:13" x14ac:dyDescent="0.35">
      <c r="C22" s="6"/>
      <c r="E22" s="5"/>
      <c r="F22" s="5"/>
      <c r="G22" s="5"/>
      <c r="M22" s="14"/>
    </row>
    <row r="23" spans="2:13" x14ac:dyDescent="0.35">
      <c r="C23" s="6"/>
      <c r="D23" s="4"/>
      <c r="E23" s="13"/>
      <c r="F23" s="12"/>
      <c r="G23" s="4"/>
      <c r="H23" s="4"/>
      <c r="I23" s="4"/>
      <c r="J23" s="4"/>
      <c r="K23" s="4"/>
      <c r="L23" s="4"/>
    </row>
    <row r="24" spans="2:13" x14ac:dyDescent="0.35">
      <c r="C24" s="6"/>
      <c r="D24" s="4"/>
      <c r="F24" s="12"/>
    </row>
    <row r="25" spans="2:13" x14ac:dyDescent="0.35">
      <c r="E25" s="5"/>
      <c r="F25" s="4"/>
    </row>
    <row r="26" spans="2:13" x14ac:dyDescent="0.35">
      <c r="C26" s="4"/>
      <c r="D26" s="4"/>
      <c r="E26" s="4"/>
      <c r="G26" s="4"/>
      <c r="L26" s="1"/>
      <c r="M26" s="1"/>
    </row>
    <row r="27" spans="2:13" x14ac:dyDescent="0.35">
      <c r="C27" s="4"/>
      <c r="D27" s="4"/>
      <c r="E27" s="4"/>
      <c r="G27" s="4"/>
      <c r="L27" s="1"/>
      <c r="M27" s="1"/>
    </row>
    <row r="28" spans="2:13" x14ac:dyDescent="0.35">
      <c r="C28" s="4"/>
      <c r="D28" s="4"/>
      <c r="E28" s="4"/>
      <c r="G28" s="4"/>
      <c r="L28" s="1"/>
      <c r="M28" s="1"/>
    </row>
    <row r="29" spans="2:13" x14ac:dyDescent="0.35">
      <c r="B29" s="2"/>
      <c r="C29" s="2"/>
      <c r="D29" s="2"/>
      <c r="E29" s="2"/>
      <c r="F29" s="2"/>
      <c r="G29" s="2"/>
      <c r="H29" s="2"/>
      <c r="I29" s="2"/>
      <c r="J29" s="2"/>
      <c r="K29" s="1"/>
    </row>
    <row r="30" spans="2:13" x14ac:dyDescent="0.35">
      <c r="B30" s="2"/>
      <c r="C30" s="2"/>
      <c r="D30" s="2"/>
      <c r="E30" s="2"/>
      <c r="F30" s="2"/>
      <c r="G30" s="2"/>
      <c r="H30" s="2"/>
      <c r="I30" s="2"/>
      <c r="J30" s="2"/>
      <c r="K30" s="1"/>
      <c r="L30" s="1"/>
    </row>
    <row r="31" spans="2:13" x14ac:dyDescent="0.35"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</row>
    <row r="32" spans="2:13" x14ac:dyDescent="0.35">
      <c r="L32" s="1"/>
    </row>
    <row r="34" spans="8:13" x14ac:dyDescent="0.35">
      <c r="H34" s="1"/>
      <c r="L34" s="4"/>
      <c r="M34" s="4"/>
    </row>
    <row r="35" spans="8:13" x14ac:dyDescent="0.35">
      <c r="L35" s="4"/>
      <c r="M35" s="4"/>
    </row>
    <row r="36" spans="8:13" x14ac:dyDescent="0.35">
      <c r="L36" s="4"/>
      <c r="M36" s="4"/>
    </row>
  </sheetData>
  <phoneticPr fontId="3" type="noConversion"/>
  <printOptions horizontalCentered="1"/>
  <pageMargins left="0.31496062992125984" right="0.11811023622047245" top="0.74803149606299213" bottom="0.74803149606299213" header="0.31496062992125984" footer="0.31496062992125984"/>
  <pageSetup scale="90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f432df5-1a6a-4242-9ec4-b62c0cbb09dd" xsi:nil="true"/>
    <lcf76f155ced4ddcb4097134ff3c332f xmlns="fd509e71-f5fc-452e-bf93-811b8bada60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7362BA2239FE4CB9F0AA5AA8F843A6" ma:contentTypeVersion="13" ma:contentTypeDescription="Create a new document." ma:contentTypeScope="" ma:versionID="293247aa53d7197b2d7eaebaddea9199">
  <xsd:schema xmlns:xsd="http://www.w3.org/2001/XMLSchema" xmlns:xs="http://www.w3.org/2001/XMLSchema" xmlns:p="http://schemas.microsoft.com/office/2006/metadata/properties" xmlns:ns2="fd509e71-f5fc-452e-bf93-811b8bada609" xmlns:ns3="0f432df5-1a6a-4242-9ec4-b62c0cbb09dd" targetNamespace="http://schemas.microsoft.com/office/2006/metadata/properties" ma:root="true" ma:fieldsID="61b122f1de92aa21ad19bd0bc0e97a50" ns2:_="" ns3:_="">
    <xsd:import namespace="fd509e71-f5fc-452e-bf93-811b8bada609"/>
    <xsd:import namespace="0f432df5-1a6a-4242-9ec4-b62c0cbb0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509e71-f5fc-452e-bf93-811b8bada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44c608f-27a8-4f83-aabd-9af6f37da6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432df5-1a6a-4242-9ec4-b62c0cbb09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acd2204-2fdc-40f5-aa4a-91ffb324d13c}" ma:internalName="TaxCatchAll" ma:showField="CatchAllData" ma:web="0f432df5-1a6a-4242-9ec4-b62c0cbb0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394EFC-8844-4298-BBA7-04DB56DF3EE3}">
  <ds:schemaRefs>
    <ds:schemaRef ds:uri="http://schemas.microsoft.com/office/2006/metadata/properties"/>
    <ds:schemaRef ds:uri="http://purl.org/dc/dcmitype/"/>
    <ds:schemaRef ds:uri="http://schemas.openxmlformats.org/package/2006/metadata/core-properties"/>
    <ds:schemaRef ds:uri="fd509e71-f5fc-452e-bf93-811b8bada609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0f432df5-1a6a-4242-9ec4-b62c0cbb09d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FA026BA-EDB2-4BA8-8D2D-694255FB72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A704D5-F35D-4324-A08F-5937EC125F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509e71-f5fc-452e-bf93-811b8bada609"/>
    <ds:schemaRef ds:uri="0f432df5-1a6a-4242-9ec4-b62c0cbb0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Pius</dc:creator>
  <cp:keywords/>
  <dc:description/>
  <cp:lastModifiedBy>Erick Pius</cp:lastModifiedBy>
  <cp:revision/>
  <dcterms:created xsi:type="dcterms:W3CDTF">2024-05-17T17:09:30Z</dcterms:created>
  <dcterms:modified xsi:type="dcterms:W3CDTF">2025-07-10T15:57:45Z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0x0101007E7362BA2239FE4CB9F0AA5AA8F843A6</vt:lpwstr>
  </property>
  <property fmtid="{D5CDD505-2E9C-101B-9397-08002B2CF9AE}" pid="3" name="MSIP_Label_d3e72968-a733-4bf7-aea4-3c2d04a97618_Enabled">
    <vt:lpwstr>true</vt:lpwstr>
  </property>
  <property fmtid="{D5CDD505-2E9C-101B-9397-08002B2CF9AE}" pid="4" name="MSIP_Label_d3e72968-a733-4bf7-aea4-3c2d04a97618_SetDate">
    <vt:lpwstr>2024-05-17T17:16:41Z</vt:lpwstr>
  </property>
  <property fmtid="{D5CDD505-2E9C-101B-9397-08002B2CF9AE}" pid="5" name="MSIP_Label_d3e72968-a733-4bf7-aea4-3c2d04a97618_Method">
    <vt:lpwstr>Privileged</vt:lpwstr>
  </property>
  <property fmtid="{D5CDD505-2E9C-101B-9397-08002B2CF9AE}" pid="6" name="MSIP_Label_d3e72968-a733-4bf7-aea4-3c2d04a97618_Name">
    <vt:lpwstr>d3e72968-a733-4bf7-aea4-3c2d04a97618</vt:lpwstr>
  </property>
  <property fmtid="{D5CDD505-2E9C-101B-9397-08002B2CF9AE}" pid="7" name="MSIP_Label_d3e72968-a733-4bf7-aea4-3c2d04a97618_SiteId">
    <vt:lpwstr>dde00ac9-104d-4c6f-af96-1adb1039445c</vt:lpwstr>
  </property>
  <property fmtid="{D5CDD505-2E9C-101B-9397-08002B2CF9AE}" pid="8" name="MSIP_Label_d3e72968-a733-4bf7-aea4-3c2d04a97618_ActionId">
    <vt:lpwstr>ecadebe4-ab1f-459d-9d62-af97cd59eacf</vt:lpwstr>
  </property>
  <property fmtid="{D5CDD505-2E9C-101B-9397-08002B2CF9AE}" pid="9" name="MSIP_Label_d3e72968-a733-4bf7-aea4-3c2d04a97618_ContentBits">
    <vt:lpwstr>0</vt:lpwstr>
  </property>
  <property fmtid="{D5CDD505-2E9C-101B-9397-08002B2CF9AE}" pid="10" name="MediaServiceImageTags">
    <vt:lpwstr/>
  </property>
</Properties>
</file>